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392" windowHeight="5508" activeTab="0"/>
  </bookViews>
  <sheets>
    <sheet name="DCartrac" sheetId="1" r:id="rId1"/>
  </sheets>
  <externalReferences>
    <externalReference r:id="rId4"/>
  </externalReferences>
  <definedNames>
    <definedName name="_xlnm.Print_Area" localSheetId="0">'DCartrac'!$A$1:$I$55</definedName>
    <definedName name="LDCAngel">'[1]ALDC'!$R$2</definedName>
    <definedName name="UnidadMínima">'[1]AAUMs'!$AD$2</definedName>
  </definedNames>
  <calcPr fullCalcOnLoad="1"/>
</workbook>
</file>

<file path=xl/sharedStrings.xml><?xml version="1.0" encoding="utf-8"?>
<sst xmlns="http://schemas.openxmlformats.org/spreadsheetml/2006/main" count="45" uniqueCount="44">
  <si>
    <t>ACTINVER CASA DE BOLSA, S.A. DE C.V., DIVISIÓN FIDUCIARIA</t>
  </si>
  <si>
    <t>Fideicomiso F/0771</t>
  </si>
  <si>
    <t>ARCHIVO DE COMPOSICIÓN DE CARTERA al</t>
  </si>
  <si>
    <t>Fecha</t>
  </si>
  <si>
    <t>Clave de Pizarra</t>
  </si>
  <si>
    <t>DIABLOI</t>
  </si>
  <si>
    <t>Serie</t>
  </si>
  <si>
    <t>Número de Certificados emitidos</t>
  </si>
  <si>
    <t>Número de Certificados en circulación</t>
  </si>
  <si>
    <t>Número de Certificados creados</t>
  </si>
  <si>
    <t>Número de Certificados redimidos</t>
  </si>
  <si>
    <t>Precio teórico del Certificado</t>
  </si>
  <si>
    <t xml:space="preserve">Precio teórico del NAFTRAC ISHRS </t>
  </si>
  <si>
    <t>Cantidad de NAFTRAC ISHRS  por Canasta</t>
  </si>
  <si>
    <t>Valor teórico de la Canasta</t>
  </si>
  <si>
    <t>Número de Certificados por Unidad Mínima</t>
  </si>
  <si>
    <r>
      <t xml:space="preserve">Efectivo por cobrar/por pagar en T+1 </t>
    </r>
    <r>
      <rPr>
        <vertAlign val="superscript"/>
        <sz val="10"/>
        <color indexed="8"/>
        <rFont val="Arial"/>
        <family val="2"/>
      </rPr>
      <t>1)</t>
    </r>
  </si>
  <si>
    <t>Activos en Administración</t>
  </si>
  <si>
    <t>POSICIÓN EN VALORES DEL FIDEICOMISO AL CIERRE</t>
  </si>
  <si>
    <t>EMISORA</t>
  </si>
  <si>
    <t>SERIE</t>
  </si>
  <si>
    <t>TITULOS</t>
  </si>
  <si>
    <t>PRECIO CIERRE</t>
  </si>
  <si>
    <t>VALOR DE MERCADO</t>
  </si>
  <si>
    <t xml:space="preserve">NAFTRAC </t>
  </si>
  <si>
    <t>ISHRS</t>
  </si>
  <si>
    <t>PARTIDA INFORMATIVA: CONTRATOS DE FUTUROS SOBRE EL IPC EXPRESADOS EN VALOR NOCIONAL</t>
  </si>
  <si>
    <t>CONTRATO</t>
  </si>
  <si>
    <t>CONTRATOS</t>
  </si>
  <si>
    <t>PRECIO LIQUIDACION</t>
  </si>
  <si>
    <r>
      <t>VALOR NOMINAL</t>
    </r>
    <r>
      <rPr>
        <b/>
        <vertAlign val="superscript"/>
        <sz val="10"/>
        <rFont val="Arial"/>
        <family val="2"/>
      </rPr>
      <t>2)</t>
    </r>
  </si>
  <si>
    <t>FUTURO</t>
  </si>
  <si>
    <t>1)</t>
  </si>
  <si>
    <t>El Efectivo por cobrar/por pagar en T+1 es un dato proporcionado por el Asesor Financiero.</t>
  </si>
  <si>
    <t>2)</t>
  </si>
  <si>
    <t>El valor nominal que ampara un Contrato de Futuro sobre el IPC es de $10.00 (diez pesos 00/100) multiplicado por el valor del IPC.</t>
  </si>
  <si>
    <t>NOTA:</t>
  </si>
  <si>
    <t xml:space="preserve">Todos lo términos utilizados en mayúscula y no definidos en el presente, tendrán los significados atribuidos a los mismos </t>
  </si>
  <si>
    <t>en el contrato de Fideicomiso.</t>
  </si>
  <si>
    <t>CONTACTOS:</t>
  </si>
  <si>
    <t>Raymundo Dominguez Aleman</t>
  </si>
  <si>
    <t>tel.:+ (55) 11036600 ext 1062</t>
  </si>
  <si>
    <t>María Fernanda Hernández Huerta</t>
  </si>
  <si>
    <t>tel.:+ (55) 11036600 ext 6704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</si>
</sst>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F800]dddd\,\ mmmm\ dd\,\ yyyy"/>
    <numFmt numFmtId="165" formatCode="[$-80A]dddd\,\ d&quot; de &quot;mmmm&quot; de &quot;yyyy"/>
    <numFmt numFmtId="166" formatCode="#,##0_ ;\-#,##0\ "/>
    <numFmt numFmtId="167" formatCode="_(* #,##0.00_);_(* \(#,##0.00\);_(* &quot;-&quot;??_);_(@_)"/>
    <numFmt numFmtId="168" formatCode="_-* #,##0_-;\-* #,##0_-;_-* &quot;-&quot;??_-;_-@_-"/>
    <numFmt numFmtId="169" formatCode="#,##0.00_ ;\-#,##0.00\ "/>
    <numFmt numFmtId="170" formatCode="_-* #,##0.00000_-;\-* #,##0.00000_-;_-* &quot;-&quot;?????_-;_-@_-"/>
    <numFmt numFmtId="171" formatCode="_-* #,##0_-;\-* #,##0_-;_-* &quot;-&quot;??????_-;_-@_-"/>
    <numFmt numFmtId="172" formatCode="0.0000"/>
    <numFmt numFmtId="173" formatCode="&quot;$&quot;#,##0.00_);[Red]\(&quot;$&quot;#,##0.00\)"/>
    <numFmt numFmtId="174" formatCode="#,##0.0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4"/>
      <name val="Arial"/>
      <family val="2"/>
    </font>
    <font>
      <b/>
      <i/>
      <u val="single"/>
      <sz val="10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ck"/>
      <top style="thin"/>
      <bottom/>
    </border>
    <border>
      <left style="thin"/>
      <right/>
      <top/>
      <bottom/>
    </border>
    <border>
      <left/>
      <right style="thick"/>
      <top/>
      <bottom/>
    </border>
    <border>
      <left style="thin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/>
      <right/>
      <top style="thin"/>
      <bottom style="thick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6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18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18" fillId="0" borderId="0" xfId="57">
      <alignment/>
      <protection/>
    </xf>
    <xf numFmtId="14" fontId="18" fillId="0" borderId="0" xfId="57" applyNumberFormat="1">
      <alignment/>
      <protection/>
    </xf>
    <xf numFmtId="0" fontId="19" fillId="0" borderId="10" xfId="57" applyFont="1" applyBorder="1" applyAlignment="1">
      <alignment horizontal="center"/>
      <protection/>
    </xf>
    <xf numFmtId="0" fontId="19" fillId="0" borderId="11" xfId="57" applyFont="1" applyBorder="1" applyAlignment="1">
      <alignment horizontal="center"/>
      <protection/>
    </xf>
    <xf numFmtId="0" fontId="19" fillId="0" borderId="12" xfId="57" applyFont="1" applyBorder="1" applyAlignment="1">
      <alignment horizontal="center"/>
      <protection/>
    </xf>
    <xf numFmtId="0" fontId="19" fillId="0" borderId="13" xfId="57" applyFont="1" applyBorder="1" applyAlignment="1">
      <alignment horizontal="center"/>
      <protection/>
    </xf>
    <xf numFmtId="0" fontId="19" fillId="0" borderId="0" xfId="57" applyFont="1" applyAlignment="1">
      <alignment horizontal="center"/>
      <protection/>
    </xf>
    <xf numFmtId="0" fontId="19" fillId="0" borderId="14" xfId="57" applyFont="1" applyBorder="1" applyAlignment="1">
      <alignment horizontal="center"/>
      <protection/>
    </xf>
    <xf numFmtId="0" fontId="19" fillId="0" borderId="15" xfId="57" applyFont="1" applyBorder="1" applyAlignment="1">
      <alignment horizontal="center"/>
      <protection/>
    </xf>
    <xf numFmtId="0" fontId="19" fillId="0" borderId="16" xfId="57" applyFont="1" applyBorder="1" applyAlignment="1">
      <alignment horizontal="center"/>
      <protection/>
    </xf>
    <xf numFmtId="0" fontId="19" fillId="0" borderId="17" xfId="57" applyFont="1" applyBorder="1" applyAlignment="1">
      <alignment horizontal="center"/>
      <protection/>
    </xf>
    <xf numFmtId="0" fontId="19" fillId="0" borderId="0" xfId="57" applyFont="1" applyAlignment="1">
      <alignment horizontal="center"/>
      <protection/>
    </xf>
    <xf numFmtId="164" fontId="20" fillId="0" borderId="0" xfId="57" applyNumberFormat="1" applyFont="1" applyAlignment="1">
      <alignment horizontal="center" wrapText="1"/>
      <protection/>
    </xf>
    <xf numFmtId="0" fontId="21" fillId="0" borderId="0" xfId="57" applyFont="1">
      <alignment/>
      <protection/>
    </xf>
    <xf numFmtId="0" fontId="18" fillId="0" borderId="0" xfId="57" applyAlignment="1">
      <alignment horizontal="center"/>
      <protection/>
    </xf>
    <xf numFmtId="0" fontId="18" fillId="0" borderId="0" xfId="57" applyAlignment="1">
      <alignment horizontal="left"/>
      <protection/>
    </xf>
    <xf numFmtId="0" fontId="18" fillId="0" borderId="0" xfId="57" applyAlignment="1">
      <alignment horizontal="right"/>
      <protection/>
    </xf>
    <xf numFmtId="0" fontId="43" fillId="0" borderId="0" xfId="0" applyFont="1" applyAlignment="1">
      <alignment wrapText="1"/>
    </xf>
    <xf numFmtId="166" fontId="18" fillId="33" borderId="0" xfId="57" applyNumberFormat="1" applyFill="1" applyAlignment="1">
      <alignment horizontal="right"/>
      <protection/>
    </xf>
    <xf numFmtId="0" fontId="18" fillId="33" borderId="0" xfId="57" applyFill="1">
      <alignment/>
      <protection/>
    </xf>
    <xf numFmtId="167" fontId="18" fillId="0" borderId="0" xfId="53" applyFont="1" applyFill="1" applyBorder="1" applyAlignment="1" applyProtection="1">
      <alignment horizontal="left"/>
      <protection/>
    </xf>
    <xf numFmtId="0" fontId="18" fillId="33" borderId="0" xfId="57" applyFill="1" applyAlignment="1" quotePrefix="1">
      <alignment horizontal="right"/>
      <protection/>
    </xf>
    <xf numFmtId="168" fontId="18" fillId="33" borderId="0" xfId="50" applyNumberFormat="1" applyFont="1" applyFill="1" applyAlignment="1" applyProtection="1">
      <alignment horizontal="right"/>
      <protection/>
    </xf>
    <xf numFmtId="167" fontId="18" fillId="33" borderId="0" xfId="53" applyFont="1" applyFill="1" applyBorder="1" applyAlignment="1" applyProtection="1">
      <alignment horizontal="left"/>
      <protection/>
    </xf>
    <xf numFmtId="167" fontId="18" fillId="0" borderId="0" xfId="57" applyNumberFormat="1">
      <alignment/>
      <protection/>
    </xf>
    <xf numFmtId="168" fontId="18" fillId="0" borderId="0" xfId="53" applyNumberFormat="1" applyFont="1" applyBorder="1" applyAlignment="1" applyProtection="1">
      <alignment/>
      <protection/>
    </xf>
    <xf numFmtId="169" fontId="18" fillId="33" borderId="0" xfId="57" applyNumberFormat="1" applyFill="1" applyAlignment="1">
      <alignment horizontal="right"/>
      <protection/>
    </xf>
    <xf numFmtId="0" fontId="43" fillId="33" borderId="0" xfId="0" applyFont="1" applyFill="1" applyAlignment="1">
      <alignment horizontal="left"/>
    </xf>
    <xf numFmtId="170" fontId="18" fillId="0" borderId="0" xfId="57" applyNumberFormat="1">
      <alignment/>
      <protection/>
    </xf>
    <xf numFmtId="166" fontId="18" fillId="0" borderId="0" xfId="57" applyNumberFormat="1" applyAlignment="1">
      <alignment horizontal="right"/>
      <protection/>
    </xf>
    <xf numFmtId="4" fontId="18" fillId="0" borderId="0" xfId="57" applyNumberFormat="1">
      <alignment/>
      <protection/>
    </xf>
    <xf numFmtId="0" fontId="18" fillId="33" borderId="0" xfId="57" applyFill="1" applyAlignment="1">
      <alignment horizontal="left"/>
      <protection/>
    </xf>
    <xf numFmtId="171" fontId="18" fillId="33" borderId="0" xfId="57" applyNumberFormat="1" applyFill="1" applyAlignment="1">
      <alignment horizontal="left"/>
      <protection/>
    </xf>
    <xf numFmtId="0" fontId="43" fillId="0" borderId="0" xfId="0" applyFont="1" applyAlignment="1">
      <alignment/>
    </xf>
    <xf numFmtId="172" fontId="18" fillId="33" borderId="0" xfId="57" applyNumberFormat="1" applyFill="1">
      <alignment/>
      <protection/>
    </xf>
    <xf numFmtId="167" fontId="18" fillId="0" borderId="0" xfId="53" applyFont="1" applyBorder="1" applyAlignment="1" applyProtection="1">
      <alignment/>
      <protection/>
    </xf>
    <xf numFmtId="3" fontId="43" fillId="0" borderId="0" xfId="0" applyNumberFormat="1" applyFont="1" applyAlignment="1">
      <alignment/>
    </xf>
    <xf numFmtId="173" fontId="18" fillId="0" borderId="0" xfId="53" applyNumberFormat="1" applyFont="1" applyFill="1" applyBorder="1" applyAlignment="1" applyProtection="1">
      <alignment horizontal="left"/>
      <protection/>
    </xf>
    <xf numFmtId="174" fontId="18" fillId="0" borderId="0" xfId="57" applyNumberFormat="1">
      <alignment/>
      <protection/>
    </xf>
    <xf numFmtId="0" fontId="18" fillId="0" borderId="0" xfId="57" applyAlignment="1" quotePrefix="1">
      <alignment horizontal="right"/>
      <protection/>
    </xf>
    <xf numFmtId="167" fontId="18" fillId="0" borderId="0" xfId="53" applyFont="1" applyFill="1" applyBorder="1" applyAlignment="1" applyProtection="1">
      <alignment/>
      <protection/>
    </xf>
    <xf numFmtId="167" fontId="18" fillId="0" borderId="0" xfId="37" applyFont="1" applyBorder="1" applyAlignment="1" applyProtection="1">
      <alignment/>
      <protection/>
    </xf>
    <xf numFmtId="0" fontId="24" fillId="0" borderId="0" xfId="57" applyFont="1" applyAlignment="1">
      <alignment vertical="center" wrapText="1"/>
      <protection/>
    </xf>
    <xf numFmtId="167" fontId="18" fillId="0" borderId="0" xfId="37" applyFont="1" applyFill="1" applyBorder="1" applyAlignment="1" applyProtection="1">
      <alignment/>
      <protection/>
    </xf>
    <xf numFmtId="0" fontId="24" fillId="0" borderId="0" xfId="57" applyFont="1" applyAlignment="1">
      <alignment horizontal="justify" vertical="center" wrapText="1"/>
      <protection/>
    </xf>
    <xf numFmtId="0" fontId="24" fillId="0" borderId="0" xfId="57" applyFont="1" applyAlignment="1">
      <alignment horizontal="center" vertical="center" wrapText="1"/>
      <protection/>
    </xf>
    <xf numFmtId="168" fontId="18" fillId="0" borderId="0" xfId="53" applyNumberFormat="1" applyFont="1" applyFill="1" applyBorder="1" applyAlignment="1" applyProtection="1">
      <alignment horizontal="center"/>
      <protection/>
    </xf>
    <xf numFmtId="3" fontId="18" fillId="0" borderId="0" xfId="57" applyNumberFormat="1">
      <alignment/>
      <protection/>
    </xf>
    <xf numFmtId="0" fontId="24" fillId="33" borderId="18" xfId="57" applyFont="1" applyFill="1" applyBorder="1" applyAlignment="1">
      <alignment horizontal="center" wrapText="1"/>
      <protection/>
    </xf>
    <xf numFmtId="4" fontId="24" fillId="33" borderId="18" xfId="57" applyNumberFormat="1" applyFont="1" applyFill="1" applyBorder="1" applyAlignment="1">
      <alignment horizontal="center" wrapText="1"/>
      <protection/>
    </xf>
    <xf numFmtId="167" fontId="18" fillId="0" borderId="0" xfId="39" applyFont="1" applyFill="1" applyBorder="1" applyAlignment="1" applyProtection="1">
      <alignment/>
      <protection/>
    </xf>
    <xf numFmtId="0" fontId="18" fillId="33" borderId="0" xfId="57" applyFill="1" applyAlignment="1">
      <alignment horizontal="center"/>
      <protection/>
    </xf>
    <xf numFmtId="168" fontId="43" fillId="0" borderId="0" xfId="0" applyNumberFormat="1" applyFont="1" applyAlignment="1">
      <alignment/>
    </xf>
    <xf numFmtId="167" fontId="18" fillId="33" borderId="0" xfId="53" applyFont="1" applyFill="1" applyBorder="1" applyAlignment="1" applyProtection="1">
      <alignment/>
      <protection/>
    </xf>
    <xf numFmtId="168" fontId="18" fillId="0" borderId="0" xfId="38" applyNumberFormat="1" applyFont="1" applyFill="1" applyBorder="1" applyAlignment="1" applyProtection="1">
      <alignment/>
      <protection/>
    </xf>
    <xf numFmtId="168" fontId="43" fillId="33" borderId="0" xfId="0" applyNumberFormat="1" applyFont="1" applyFill="1" applyAlignment="1">
      <alignment/>
    </xf>
    <xf numFmtId="4" fontId="18" fillId="33" borderId="0" xfId="57" applyNumberFormat="1" applyFill="1">
      <alignment/>
      <protection/>
    </xf>
    <xf numFmtId="0" fontId="24" fillId="33" borderId="0" xfId="57" applyFont="1" applyFill="1" applyAlignment="1">
      <alignment horizontal="center" vertical="center" wrapText="1"/>
      <protection/>
    </xf>
    <xf numFmtId="0" fontId="18" fillId="0" borderId="0" xfId="57" applyAlignment="1">
      <alignment vertical="center"/>
      <protection/>
    </xf>
    <xf numFmtId="0" fontId="24" fillId="33" borderId="18" xfId="57" applyFont="1" applyFill="1" applyBorder="1" applyAlignment="1">
      <alignment horizontal="center" vertical="center" wrapText="1"/>
      <protection/>
    </xf>
    <xf numFmtId="4" fontId="24" fillId="33" borderId="18" xfId="57" applyNumberFormat="1" applyFont="1" applyFill="1" applyBorder="1" applyAlignment="1">
      <alignment horizontal="center" vertical="center" wrapText="1"/>
      <protection/>
    </xf>
    <xf numFmtId="4" fontId="18" fillId="0" borderId="0" xfId="57" applyNumberFormat="1" applyAlignment="1">
      <alignment vertical="center"/>
      <protection/>
    </xf>
    <xf numFmtId="0" fontId="26" fillId="0" borderId="0" xfId="57" applyFont="1" applyAlignment="1">
      <alignment horizontal="right"/>
      <protection/>
    </xf>
    <xf numFmtId="0" fontId="21" fillId="0" borderId="0" xfId="57" applyFont="1" applyAlignment="1">
      <alignment horizontal="right"/>
      <protection/>
    </xf>
    <xf numFmtId="167" fontId="18" fillId="0" borderId="0" xfId="52" applyFont="1" applyBorder="1" applyAlignment="1" applyProtection="1">
      <alignment/>
      <protection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Comma 3 2" xfId="37"/>
    <cellStyle name="Comma 3 4" xfId="38"/>
    <cellStyle name="Comma 4 2" xfId="39"/>
    <cellStyle name="Encabezado 1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Incorrecto" xfId="49"/>
    <cellStyle name="Comma" xfId="50"/>
    <cellStyle name="Comma [0]" xfId="51"/>
    <cellStyle name="Millares 3 2" xfId="52"/>
    <cellStyle name="Millares 4" xfId="53"/>
    <cellStyle name="Currency" xfId="54"/>
    <cellStyle name="Currency [0]" xfId="55"/>
    <cellStyle name="Neutral" xfId="56"/>
    <cellStyle name="Normal 2 2 2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933450</xdr:colOff>
      <xdr:row>42</xdr:row>
      <xdr:rowOff>161925</xdr:rowOff>
    </xdr:from>
    <xdr:to>
      <xdr:col>8</xdr:col>
      <xdr:colOff>304800</xdr:colOff>
      <xdr:row>43</xdr:row>
      <xdr:rowOff>76200</xdr:rowOff>
    </xdr:to>
    <xdr:pic>
      <xdr:nvPicPr>
        <xdr:cNvPr id="1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3475" y="7858125"/>
          <a:ext cx="76390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5</xdr:row>
      <xdr:rowOff>142875</xdr:rowOff>
    </xdr:from>
    <xdr:to>
      <xdr:col>8</xdr:col>
      <xdr:colOff>485775</xdr:colOff>
      <xdr:row>6</xdr:row>
      <xdr:rowOff>28575</xdr:rowOff>
    </xdr:to>
    <xdr:pic>
      <xdr:nvPicPr>
        <xdr:cNvPr id="2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0625" y="952500"/>
          <a:ext cx="77628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904875</xdr:colOff>
      <xdr:row>0</xdr:row>
      <xdr:rowOff>133350</xdr:rowOff>
    </xdr:from>
    <xdr:to>
      <xdr:col>6</xdr:col>
      <xdr:colOff>676275</xdr:colOff>
      <xdr:row>5</xdr:row>
      <xdr:rowOff>0</xdr:rowOff>
    </xdr:to>
    <xdr:pic>
      <xdr:nvPicPr>
        <xdr:cNvPr id="3" name="Picture 3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00425" y="133350"/>
          <a:ext cx="32670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1pwrepueap03\Fiduciario\Administracion\Emisores%20y%20RC\Emisores\ETF_770_771%20ANGELD-DIABLOI\2023\Control%20Tracs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CROS"/>
      <sheetName val="CONTACTOS"/>
      <sheetName val="ANGELD --&gt;"/>
      <sheetName val="AAUMs"/>
      <sheetName val="ACartrac"/>
      <sheetName val="ADividendos"/>
      <sheetName val="ALDC"/>
      <sheetName val="AGastosPagados"/>
      <sheetName val="AComisiónGlobal"/>
      <sheetName val="APréstamo"/>
      <sheetName val="APrecioPromedio2022"/>
      <sheetName val="APrecioPromedio2023"/>
      <sheetName val="AMovBancarios Sant"/>
      <sheetName val="AEdosCta"/>
      <sheetName val="DIABLOI --&gt;"/>
      <sheetName val="DAUMs"/>
      <sheetName val="DCartrac"/>
      <sheetName val="DDividendos"/>
      <sheetName val="DLDC"/>
      <sheetName val="DGastosPagados"/>
      <sheetName val="DComisiónGlobal"/>
      <sheetName val="DPréstamo"/>
      <sheetName val="DPrecioPromedio2022"/>
      <sheetName val="DPrecioPromedio2023"/>
      <sheetName val="DMovBancarios"/>
      <sheetName val="DEdosCta"/>
      <sheetName val="AMBOS --&gt;"/>
      <sheetName val="CARTINAV"/>
      <sheetName val="Email MTM"/>
      <sheetName val="OTROS --&gt;"/>
      <sheetName val="Catálogo"/>
    </sheetNames>
    <sheetDataSet>
      <sheetData sheetId="3">
        <row r="2">
          <cell r="AD2">
            <v>100000</v>
          </cell>
        </row>
      </sheetData>
      <sheetData sheetId="6">
        <row r="2">
          <cell r="R2">
            <v>30000000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1"/>
  <dimension ref="A7:M60"/>
  <sheetViews>
    <sheetView showGridLines="0" tabSelected="1" view="pageBreakPreview" zoomScaleSheetLayoutView="100" zoomScalePageLayoutView="0" workbookViewId="0" topLeftCell="A1">
      <selection activeCell="H33" sqref="H33"/>
    </sheetView>
  </sheetViews>
  <sheetFormatPr defaultColWidth="9.140625" defaultRowHeight="15"/>
  <cols>
    <col min="1" max="1" width="3.00390625" style="1" customWidth="1"/>
    <col min="2" max="2" width="14.00390625" style="1" customWidth="1"/>
    <col min="3" max="3" width="20.421875" style="1" customWidth="1"/>
    <col min="4" max="4" width="20.57421875" style="1" customWidth="1"/>
    <col min="5" max="5" width="15.7109375" style="1" customWidth="1"/>
    <col min="6" max="6" width="16.140625" style="1" customWidth="1"/>
    <col min="7" max="7" width="24.8515625" style="1" customWidth="1"/>
    <col min="8" max="8" width="12.28125" style="1" customWidth="1"/>
    <col min="9" max="9" width="10.7109375" style="1" customWidth="1"/>
    <col min="10" max="10" width="16.140625" style="1" customWidth="1"/>
    <col min="11" max="11" width="15.421875" style="1" customWidth="1"/>
    <col min="12" max="12" width="12.421875" style="1" customWidth="1"/>
    <col min="13" max="13" width="17.8515625" style="1" bestFit="1" customWidth="1"/>
    <col min="14" max="16384" width="9.140625" style="1" customWidth="1"/>
  </cols>
  <sheetData>
    <row r="1" ht="12.75"/>
    <row r="2" ht="12.75"/>
    <row r="3" ht="12.75"/>
    <row r="4" ht="12.75"/>
    <row r="5" ht="12.75"/>
    <row r="6" ht="12.75"/>
    <row r="7" ht="12.75">
      <c r="B7" s="2"/>
    </row>
    <row r="8" spans="1:9" ht="17.25">
      <c r="A8" s="3" t="s">
        <v>0</v>
      </c>
      <c r="B8" s="4"/>
      <c r="C8" s="4"/>
      <c r="D8" s="4"/>
      <c r="E8" s="4"/>
      <c r="F8" s="4"/>
      <c r="G8" s="4"/>
      <c r="H8" s="4"/>
      <c r="I8" s="5"/>
    </row>
    <row r="9" spans="1:9" ht="17.25">
      <c r="A9" s="6"/>
      <c r="B9" s="7"/>
      <c r="C9" s="7"/>
      <c r="D9" s="7"/>
      <c r="E9" s="7"/>
      <c r="F9" s="7"/>
      <c r="G9" s="7"/>
      <c r="H9" s="7"/>
      <c r="I9" s="8"/>
    </row>
    <row r="10" spans="1:9" ht="18" thickBot="1">
      <c r="A10" s="9" t="s">
        <v>1</v>
      </c>
      <c r="B10" s="10"/>
      <c r="C10" s="10"/>
      <c r="D10" s="10"/>
      <c r="E10" s="10"/>
      <c r="F10" s="10"/>
      <c r="G10" s="10"/>
      <c r="H10" s="10"/>
      <c r="I10" s="11"/>
    </row>
    <row r="11" spans="1:9" ht="18" thickTop="1">
      <c r="A11" s="7"/>
      <c r="B11" s="7"/>
      <c r="C11" s="7"/>
      <c r="D11" s="7"/>
      <c r="E11" s="7"/>
      <c r="F11" s="7"/>
      <c r="G11" s="7"/>
      <c r="H11" s="7"/>
      <c r="I11" s="7"/>
    </row>
    <row r="12" spans="1:9" ht="17.25">
      <c r="A12" s="12" t="s">
        <v>2</v>
      </c>
      <c r="B12" s="12"/>
      <c r="C12" s="12"/>
      <c r="D12" s="12"/>
      <c r="E12" s="12"/>
      <c r="F12" s="12"/>
      <c r="G12" s="12"/>
      <c r="H12" s="12"/>
      <c r="I12" s="12"/>
    </row>
    <row r="13" spans="1:9" ht="12.75">
      <c r="A13" s="13">
        <f>G16</f>
        <v>45236</v>
      </c>
      <c r="B13" s="13"/>
      <c r="C13" s="13"/>
      <c r="D13" s="13"/>
      <c r="E13" s="13"/>
      <c r="F13" s="13"/>
      <c r="G13" s="13"/>
      <c r="H13" s="13"/>
      <c r="I13" s="13"/>
    </row>
    <row r="14" spans="1:9" ht="12.75">
      <c r="A14" s="14"/>
      <c r="B14" s="14"/>
      <c r="C14" s="14"/>
      <c r="D14" s="14"/>
      <c r="E14" s="14"/>
      <c r="F14" s="14"/>
      <c r="G14" s="14"/>
      <c r="H14" s="14"/>
      <c r="I14" s="14"/>
    </row>
    <row r="15" spans="1:9" ht="12.75">
      <c r="A15" s="15"/>
      <c r="B15" s="15"/>
      <c r="C15" s="15"/>
      <c r="D15" s="15"/>
      <c r="E15" s="15"/>
      <c r="F15" s="15"/>
      <c r="G15" s="15"/>
      <c r="H15" s="15"/>
      <c r="I15" s="15"/>
    </row>
    <row r="16" spans="3:8" ht="12.75">
      <c r="C16" s="1" t="s">
        <v>3</v>
      </c>
      <c r="G16" s="2">
        <v>45236</v>
      </c>
      <c r="H16" s="16"/>
    </row>
    <row r="17" spans="3:9" ht="12.75">
      <c r="C17" s="1" t="s">
        <v>4</v>
      </c>
      <c r="G17" s="17" t="s">
        <v>5</v>
      </c>
      <c r="H17" s="16"/>
      <c r="I17" s="18"/>
    </row>
    <row r="18" spans="3:8" ht="12.75">
      <c r="C18" s="1" t="s">
        <v>6</v>
      </c>
      <c r="G18" s="19">
        <v>10</v>
      </c>
      <c r="H18" s="16"/>
    </row>
    <row r="19" spans="3:9" ht="12.75">
      <c r="C19" s="1" t="s">
        <v>7</v>
      </c>
      <c r="E19" s="20"/>
      <c r="F19" s="20"/>
      <c r="G19" s="19">
        <v>2000000000</v>
      </c>
      <c r="H19" s="21"/>
      <c r="I19" s="18"/>
    </row>
    <row r="20" spans="3:8" ht="12.75">
      <c r="C20" s="1" t="s">
        <v>8</v>
      </c>
      <c r="E20" s="20"/>
      <c r="F20" s="22"/>
      <c r="G20" s="19">
        <f>VLOOKUP(G16,'[1]DAUMs'!$A$3:$AK$371,31,FALSE)</f>
        <v>17200000</v>
      </c>
      <c r="H20" s="21"/>
    </row>
    <row r="21" spans="3:10" ht="12.75">
      <c r="C21" s="1" t="s">
        <v>9</v>
      </c>
      <c r="E21" s="20"/>
      <c r="F21" s="22"/>
      <c r="G21" s="23">
        <f>IF(VLOOKUP(G16,'[1]DAUMs'!$A$3:$AK$371,30,FALSE)&gt;1,VLOOKUP(G16,'[1]DAUMs'!$A$3:$AK$371,30,FALSE),0)</f>
        <v>0</v>
      </c>
      <c r="H21" s="24"/>
      <c r="I21" s="25"/>
      <c r="J21" s="26"/>
    </row>
    <row r="22" spans="3:8" ht="12.75">
      <c r="C22" s="1" t="s">
        <v>10</v>
      </c>
      <c r="E22" s="20"/>
      <c r="F22" s="22"/>
      <c r="G22" s="23">
        <f>IF(VLOOKUP(G16,'[1]DAUMs'!$A$3:$AK$371,30,FALSE)&lt;1,VLOOKUP(G16,'[1]DAUMs'!$A$3:$AK$371,30,FALSE)*-1,0)</f>
        <v>0</v>
      </c>
      <c r="H22" s="24"/>
    </row>
    <row r="23" spans="3:9" ht="12.75">
      <c r="C23" s="1" t="s">
        <v>11</v>
      </c>
      <c r="E23" s="20"/>
      <c r="F23" s="22"/>
      <c r="G23" s="27">
        <f>VLOOKUP(G16,'[1]DAUMs'!$A$3:$AK$371,32,FALSE)</f>
        <v>11.44</v>
      </c>
      <c r="H23" s="28"/>
      <c r="I23" s="29"/>
    </row>
    <row r="24" spans="3:8" ht="12.75">
      <c r="C24" s="1" t="s">
        <v>12</v>
      </c>
      <c r="E24" s="20"/>
      <c r="F24" s="22"/>
      <c r="G24" s="27">
        <f>VLOOKUP(G16,'[1]DAUMs'!$A$3:$AK$371,4,FALSE)</f>
        <v>51.5</v>
      </c>
      <c r="H24" s="24"/>
    </row>
    <row r="25" spans="3:9" ht="12.75">
      <c r="C25" s="1" t="s">
        <v>13</v>
      </c>
      <c r="E25" s="20"/>
      <c r="F25" s="22"/>
      <c r="G25" s="30">
        <f>VLOOKUP(G16,'[1]DAUMs'!$A$3:$AK$371,6,FALSE)</f>
        <v>22341</v>
      </c>
      <c r="H25" s="24"/>
      <c r="I25" s="31"/>
    </row>
    <row r="26" spans="3:8" ht="12.75">
      <c r="C26" s="1" t="s">
        <v>14</v>
      </c>
      <c r="E26" s="20"/>
      <c r="F26" s="22"/>
      <c r="G26" s="19">
        <f>+G24*G25</f>
        <v>1150561.5</v>
      </c>
      <c r="H26" s="32"/>
    </row>
    <row r="27" spans="3:9" ht="12.75">
      <c r="C27" s="1" t="s">
        <v>15</v>
      </c>
      <c r="E27" s="20"/>
      <c r="F27" s="22"/>
      <c r="G27" s="19">
        <v>100000</v>
      </c>
      <c r="H27" s="33"/>
      <c r="I27" s="34"/>
    </row>
    <row r="28" spans="5:12" ht="12.75">
      <c r="E28" s="20"/>
      <c r="F28" s="20"/>
      <c r="G28" s="35"/>
      <c r="J28" s="36"/>
      <c r="K28" s="26"/>
      <c r="L28" s="37"/>
    </row>
    <row r="29" spans="3:13" ht="15">
      <c r="C29" s="34" t="s">
        <v>16</v>
      </c>
      <c r="E29" s="20"/>
      <c r="F29" s="22"/>
      <c r="G29" s="19">
        <f>VLOOKUP(G16,'[1]DAUMs'!$A$3:$AK$371,21,FALSE)</f>
        <v>1337832.378176116</v>
      </c>
      <c r="H29" s="38"/>
      <c r="I29" s="39"/>
      <c r="J29" s="36"/>
      <c r="L29" s="36"/>
      <c r="M29" s="36"/>
    </row>
    <row r="30" spans="3:13" ht="12.75">
      <c r="C30" s="1" t="s">
        <v>17</v>
      </c>
      <c r="F30" s="40"/>
      <c r="G30" s="19">
        <f>VLOOKUP(G16,'[1]DAUMs'!$A$3:$AK$371,5,FALSE)</f>
        <v>195487614</v>
      </c>
      <c r="H30" s="41"/>
      <c r="I30" s="18"/>
      <c r="J30" s="36"/>
      <c r="L30" s="36"/>
      <c r="M30" s="42"/>
    </row>
    <row r="31" spans="1:13" ht="18" customHeight="1">
      <c r="A31" s="43"/>
      <c r="B31" s="43"/>
      <c r="C31" s="43"/>
      <c r="D31" s="43"/>
      <c r="E31" s="43"/>
      <c r="F31" s="43"/>
      <c r="G31" s="43"/>
      <c r="H31" s="43"/>
      <c r="I31" s="43"/>
      <c r="K31" s="36"/>
      <c r="M31" s="44"/>
    </row>
    <row r="32" spans="1:13" ht="18" customHeight="1">
      <c r="A32" s="45"/>
      <c r="B32" s="45"/>
      <c r="C32" s="46" t="s">
        <v>18</v>
      </c>
      <c r="D32" s="46"/>
      <c r="E32" s="46"/>
      <c r="F32" s="46"/>
      <c r="G32" s="46"/>
      <c r="H32" s="45"/>
      <c r="I32" s="45"/>
      <c r="K32" s="36"/>
      <c r="M32" s="44"/>
    </row>
    <row r="33" spans="1:13" ht="18" customHeight="1">
      <c r="A33" s="45"/>
      <c r="B33" s="45"/>
      <c r="C33" s="45"/>
      <c r="D33" s="45"/>
      <c r="E33" s="47"/>
      <c r="F33" s="45"/>
      <c r="G33" s="45"/>
      <c r="H33" s="45"/>
      <c r="I33" s="45"/>
      <c r="J33" s="48"/>
      <c r="K33" s="36"/>
      <c r="M33" s="44"/>
    </row>
    <row r="34" spans="3:13" ht="13.5" thickBot="1">
      <c r="C34" s="49" t="s">
        <v>19</v>
      </c>
      <c r="D34" s="49" t="s">
        <v>20</v>
      </c>
      <c r="E34" s="50" t="s">
        <v>21</v>
      </c>
      <c r="F34" s="50" t="s">
        <v>22</v>
      </c>
      <c r="G34" s="50" t="s">
        <v>23</v>
      </c>
      <c r="K34" s="36"/>
      <c r="M34" s="51"/>
    </row>
    <row r="35" spans="3:13" ht="13.5" thickTop="1">
      <c r="C35" s="20" t="s">
        <v>24</v>
      </c>
      <c r="D35" s="52" t="s">
        <v>25</v>
      </c>
      <c r="E35" s="19">
        <f>VLOOKUP(G16,'[1]DAUMs'!$A$3:$AK$371,3,FALSE)</f>
        <v>3795876</v>
      </c>
      <c r="F35" s="27">
        <f>VLOOKUP(G16,'[1]DAUMs'!$A$3:$AK$371,4,FALSE)</f>
        <v>51.5</v>
      </c>
      <c r="G35" s="19">
        <f>VLOOKUP(G16,'[1]DAUMs'!$A$3:$AK$371,5,FALSE)</f>
        <v>195487614</v>
      </c>
      <c r="H35" s="31"/>
      <c r="I35" s="31"/>
      <c r="J35" s="36"/>
      <c r="L35" s="31"/>
      <c r="M35" s="44"/>
    </row>
    <row r="36" spans="3:13" ht="12.75">
      <c r="C36" s="20"/>
      <c r="D36" s="52"/>
      <c r="E36" s="53"/>
      <c r="F36" s="53"/>
      <c r="G36" s="54"/>
      <c r="H36" s="31"/>
      <c r="I36" s="55"/>
      <c r="J36" s="31"/>
      <c r="K36" s="36"/>
      <c r="M36" s="25"/>
    </row>
    <row r="37" spans="3:10" ht="12.75">
      <c r="C37" s="20"/>
      <c r="D37" s="52"/>
      <c r="E37" s="56"/>
      <c r="F37" s="57"/>
      <c r="G37" s="54"/>
      <c r="H37" s="41"/>
      <c r="I37" s="31"/>
      <c r="J37" s="31"/>
    </row>
    <row r="38" spans="3:10" ht="24.75" customHeight="1">
      <c r="C38" s="58" t="s">
        <v>26</v>
      </c>
      <c r="D38" s="58"/>
      <c r="E38" s="58"/>
      <c r="F38" s="58"/>
      <c r="G38" s="58"/>
      <c r="H38" s="31"/>
      <c r="I38" s="31"/>
      <c r="J38" s="31"/>
    </row>
    <row r="39" spans="3:10" ht="12.75">
      <c r="C39" s="20"/>
      <c r="D39" s="52"/>
      <c r="E39" s="20"/>
      <c r="F39" s="57"/>
      <c r="G39" s="54"/>
      <c r="H39" s="31"/>
      <c r="I39" s="31"/>
      <c r="J39" s="31"/>
    </row>
    <row r="40" spans="3:10" s="59" customFormat="1" ht="27" thickBot="1">
      <c r="C40" s="60" t="s">
        <v>27</v>
      </c>
      <c r="D40" s="60" t="s">
        <v>20</v>
      </c>
      <c r="E40" s="61" t="s">
        <v>28</v>
      </c>
      <c r="F40" s="61" t="s">
        <v>29</v>
      </c>
      <c r="G40" s="61" t="s">
        <v>30</v>
      </c>
      <c r="H40" s="62"/>
      <c r="I40" s="62"/>
      <c r="J40" s="62"/>
    </row>
    <row r="41" spans="3:10" ht="13.5" thickTop="1">
      <c r="C41" s="20"/>
      <c r="D41" s="52"/>
      <c r="E41" s="20"/>
      <c r="F41" s="57"/>
      <c r="G41" s="57"/>
      <c r="H41" s="31"/>
      <c r="I41" s="31"/>
      <c r="J41" s="31"/>
    </row>
    <row r="42" spans="3:8" ht="12.75">
      <c r="C42" s="57" t="s">
        <v>31</v>
      </c>
      <c r="D42" s="52" t="str">
        <f>VLOOKUP(G16,'[1]DAUMs'!$A$3:$AK$371,22,FALSE)</f>
        <v>IPC DC23</v>
      </c>
      <c r="E42" s="30">
        <f>VLOOKUP(G16,'[1]DAUMs'!$A$3:$AK$371,23,FALSE)</f>
        <v>-750</v>
      </c>
      <c r="F42" s="30">
        <f>VLOOKUP(G16,'[1]DAUMs'!$A$3:$AK$371,24,FALSE)</f>
        <v>51647.72</v>
      </c>
      <c r="G42" s="19">
        <f>VLOOKUP(G16,'[1]DAUMs'!$A$3:$AK$371,25,FALSE)</f>
        <v>-387357900</v>
      </c>
      <c r="H42" s="31"/>
    </row>
    <row r="43" spans="3:9" ht="12.75">
      <c r="C43" s="31"/>
      <c r="E43" s="48"/>
      <c r="I43" s="31"/>
    </row>
    <row r="44" ht="12.75">
      <c r="C44" s="31"/>
    </row>
    <row r="45" spans="2:3" ht="15">
      <c r="B45" s="63" t="s">
        <v>32</v>
      </c>
      <c r="C45" s="1" t="s">
        <v>33</v>
      </c>
    </row>
    <row r="46" ht="15">
      <c r="B46" s="63"/>
    </row>
    <row r="47" spans="2:3" ht="15">
      <c r="B47" s="63" t="s">
        <v>34</v>
      </c>
      <c r="C47" s="1" t="s">
        <v>35</v>
      </c>
    </row>
    <row r="48" ht="15">
      <c r="B48" s="63"/>
    </row>
    <row r="50" spans="2:3" ht="12.75">
      <c r="B50" s="64" t="s">
        <v>36</v>
      </c>
      <c r="C50" s="65" t="s">
        <v>37</v>
      </c>
    </row>
    <row r="51" ht="12.75">
      <c r="C51" s="65" t="s">
        <v>38</v>
      </c>
    </row>
    <row r="52" ht="12.75">
      <c r="C52" s="65"/>
    </row>
    <row r="53" ht="12.75">
      <c r="C53" s="25"/>
    </row>
    <row r="54" spans="2:5" ht="12.75">
      <c r="B54" s="64" t="s">
        <v>39</v>
      </c>
      <c r="C54" s="1" t="s">
        <v>40</v>
      </c>
      <c r="E54" s="1" t="s">
        <v>41</v>
      </c>
    </row>
    <row r="55" spans="3:5" ht="12.75">
      <c r="C55" s="1" t="s">
        <v>42</v>
      </c>
      <c r="E55" s="1" t="s">
        <v>43</v>
      </c>
    </row>
    <row r="58" ht="12.75">
      <c r="C58" s="65"/>
    </row>
    <row r="59" ht="12.75">
      <c r="C59" s="65"/>
    </row>
    <row r="60" ht="12.75">
      <c r="C60" s="65"/>
    </row>
  </sheetData>
  <sheetProtection/>
  <mergeCells count="6">
    <mergeCell ref="A8:I8"/>
    <mergeCell ref="A10:I10"/>
    <mergeCell ref="A12:I12"/>
    <mergeCell ref="A13:I13"/>
    <mergeCell ref="C32:G32"/>
    <mergeCell ref="C38:G38"/>
  </mergeCells>
  <printOptions/>
  <pageMargins left="0.7" right="0.7" top="0.75" bottom="0.75" header="0.3" footer="0.3"/>
  <pageSetup horizontalDpi="600" verticalDpi="600" orientation="portrait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Actinver Banco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Fernanda Hernandez Huerta</dc:creator>
  <cp:keywords/>
  <dc:description/>
  <cp:lastModifiedBy>Maria Fernanda Hernandez Huerta</cp:lastModifiedBy>
  <dcterms:created xsi:type="dcterms:W3CDTF">2023-11-07T01:04:17Z</dcterms:created>
  <dcterms:modified xsi:type="dcterms:W3CDTF">2023-11-07T01:04:58Z</dcterms:modified>
  <cp:category/>
  <cp:version/>
  <cp:contentType/>
  <cp:contentStatus/>
</cp:coreProperties>
</file>